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0"/>
  </bookViews>
  <sheets>
    <sheet name="凹形(G1&lt;G2)" sheetId="1" r:id="rId1"/>
    <sheet name="凸形(G1&gt;G2)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<sst xmlns="http://schemas.openxmlformats.org/spreadsheetml/2006/main" count="56" uniqueCount="21">
  <si>
    <t>凹形豎曲線(G1&lt;G2)</t>
  </si>
  <si>
    <t>G1(%) =</t>
  </si>
  <si>
    <t>G2(%) =</t>
  </si>
  <si>
    <t xml:space="preserve">VPI = </t>
  </si>
  <si>
    <t>(m)</t>
  </si>
  <si>
    <t>L (Calc)=</t>
  </si>
  <si>
    <t xml:space="preserve">h = </t>
  </si>
  <si>
    <t>L (Dsgn)=</t>
  </si>
  <si>
    <t xml:space="preserve">S = </t>
  </si>
  <si>
    <t>A. 起點至VPI</t>
  </si>
  <si>
    <t>B. VPI至終點</t>
  </si>
  <si>
    <t>里程</t>
  </si>
  <si>
    <t>x (m)</t>
  </si>
  <si>
    <t>垂直支距</t>
  </si>
  <si>
    <t>坡路高程</t>
  </si>
  <si>
    <t>曲線高程</t>
  </si>
  <si>
    <t>凸形豎曲線(G1&gt;G2)</t>
  </si>
  <si>
    <t>凸形(G1&gt;G2)</t>
  </si>
  <si>
    <t>h1 =</t>
  </si>
  <si>
    <t>h2 =</t>
  </si>
  <si>
    <t>L(OS)=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</si>
</sst>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</numFmts>
  <fonts count="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selection activeCell="A1" sqref="A1:J21"/>
    </sheetView>
  </sheetViews>
  <sheetFormatPr defaultColWidth="9.00390625" defaultRowHeight="16.5"/>
  <sheetData>
    <row r="1" ht="16.5">
      <c r="B1" t="s">
        <v>0</v>
      </c>
    </row>
    <row r="2" spans="2:5" ht="16.5">
      <c r="B2" t="s">
        <v>1</v>
      </c>
      <c r="C2">
        <v>-3</v>
      </c>
      <c r="E2" s="3"/>
    </row>
    <row r="3" spans="2:3" ht="16.5">
      <c r="B3" t="s">
        <v>2</v>
      </c>
      <c r="C3">
        <v>2.5</v>
      </c>
    </row>
    <row r="4" spans="2:8" ht="16.5">
      <c r="B4" t="s">
        <v>3</v>
      </c>
      <c r="C4">
        <v>30</v>
      </c>
      <c r="D4" t="s">
        <v>4</v>
      </c>
      <c r="E4" t="s">
        <v>5</v>
      </c>
      <c r="F4">
        <f>($C$3-$C$2)/200*$C$6^2/(0.6+$C$6*TAN(2*3.1416/360))</f>
        <v>215.13437096345396</v>
      </c>
      <c r="G4" t="s">
        <v>4</v>
      </c>
      <c r="H4">
        <f>($C$3-$C$2)/200*$C$6^2/(0.6+$C$6*TAN(2*3.1416/360))</f>
        <v>215.13437096345396</v>
      </c>
    </row>
    <row r="5" spans="2:8" ht="16.5">
      <c r="B5" t="s">
        <v>6</v>
      </c>
      <c r="C5">
        <v>50</v>
      </c>
      <c r="D5" t="s">
        <v>4</v>
      </c>
      <c r="E5" t="s">
        <v>7</v>
      </c>
      <c r="F5">
        <f>CEILING(F4,10)</f>
        <v>220</v>
      </c>
      <c r="G5" t="s">
        <v>4</v>
      </c>
      <c r="H5">
        <f>CEILING(H4,10)</f>
        <v>220</v>
      </c>
    </row>
    <row r="6" spans="2:4" ht="16.5">
      <c r="B6" t="s">
        <v>8</v>
      </c>
      <c r="C6">
        <v>165</v>
      </c>
      <c r="D6" t="s">
        <v>4</v>
      </c>
    </row>
    <row r="7" spans="5:6" ht="16.5">
      <c r="E7" s="3" t="s">
        <v>20</v>
      </c>
      <c r="F7" s="3">
        <f>$C$6^2*ABS($C$2-$C$3)/(800*0.3048*(14.5-(6+1.5)/2))</f>
        <v>57.12380974180552</v>
      </c>
    </row>
    <row r="9" spans="1:6" ht="16.5">
      <c r="A9" t="s">
        <v>9</v>
      </c>
      <c r="F9" t="s">
        <v>10</v>
      </c>
    </row>
    <row r="10" spans="1:10" ht="16.5">
      <c r="A10" t="s">
        <v>11</v>
      </c>
      <c r="B10" t="s">
        <v>12</v>
      </c>
      <c r="C10" t="s">
        <v>13</v>
      </c>
      <c r="D10" t="s">
        <v>14</v>
      </c>
      <c r="E10" t="s">
        <v>15</v>
      </c>
      <c r="F10" t="s">
        <v>11</v>
      </c>
      <c r="G10" t="s">
        <v>12</v>
      </c>
      <c r="H10" t="s">
        <v>13</v>
      </c>
      <c r="I10" t="s">
        <v>14</v>
      </c>
      <c r="J10" t="s">
        <v>15</v>
      </c>
    </row>
    <row r="11" spans="1:10" ht="16.5">
      <c r="A11" s="1">
        <f>$C$4</f>
        <v>30</v>
      </c>
      <c r="B11">
        <f>$F$5/2</f>
        <v>110</v>
      </c>
      <c r="C11" s="2">
        <f>($C$3-$C$2)/(200*$F$5)*B11^2</f>
        <v>1.5125</v>
      </c>
      <c r="D11" s="2">
        <f>$C$5</f>
        <v>50</v>
      </c>
      <c r="E11" s="2">
        <f aca="true" t="shared" si="0" ref="E11:E20">C11+D11</f>
        <v>51.5125</v>
      </c>
      <c r="F11" s="1">
        <f>$C$4</f>
        <v>30</v>
      </c>
      <c r="G11">
        <f>$F$5/2</f>
        <v>110</v>
      </c>
      <c r="H11" s="2">
        <f>($C$3-$C$2)/(200*$F$5)*G11^2</f>
        <v>1.5125</v>
      </c>
      <c r="I11" s="2">
        <f>$C$5</f>
        <v>50</v>
      </c>
      <c r="J11" s="2">
        <f aca="true" t="shared" si="1" ref="J11:J20">H11+I11</f>
        <v>51.5125</v>
      </c>
    </row>
    <row r="12" spans="1:10" ht="16.5">
      <c r="A12" s="1">
        <f>A11-(B11-B12)/1000</f>
        <v>29.98</v>
      </c>
      <c r="B12">
        <f>IF(B11-20&gt;0,B11-20,0)</f>
        <v>90</v>
      </c>
      <c r="C12" s="2">
        <f aca="true" t="shared" si="2" ref="C12:C20">($C$3-$C$2)/(200*$F$5)*B12^2</f>
        <v>1.0125</v>
      </c>
      <c r="D12" s="2">
        <f aca="true" t="shared" si="3" ref="D12:D20">D11+(B12-B11)*$C$2/100</f>
        <v>50.6</v>
      </c>
      <c r="E12" s="2">
        <f t="shared" si="0"/>
        <v>51.612500000000004</v>
      </c>
      <c r="F12" s="1">
        <f aca="true" t="shared" si="4" ref="F12:F20">F11+(G11-G12)/1000</f>
        <v>30.02</v>
      </c>
      <c r="G12">
        <f aca="true" t="shared" si="5" ref="G12:G20">IF(G11-20&gt;0,G11-20,0)</f>
        <v>90</v>
      </c>
      <c r="H12" s="2">
        <f aca="true" t="shared" si="6" ref="H12:H20">($C$3-$C$2)/(200*$F$5)*G12^2</f>
        <v>1.0125</v>
      </c>
      <c r="I12" s="2">
        <f aca="true" t="shared" si="7" ref="I12:I20">I11+(G11-G12)*$C$3/100</f>
        <v>50.5</v>
      </c>
      <c r="J12" s="2">
        <f t="shared" si="1"/>
        <v>51.5125</v>
      </c>
    </row>
    <row r="13" spans="1:10" ht="16.5">
      <c r="A13" s="1">
        <f aca="true" t="shared" si="8" ref="A13:A18">A12-(B12-B13)/1000</f>
        <v>29.96</v>
      </c>
      <c r="B13">
        <f aca="true" t="shared" si="9" ref="B13:B18">IF(B12-20&gt;0,B12-20,0)</f>
        <v>70</v>
      </c>
      <c r="C13" s="2">
        <f t="shared" si="2"/>
        <v>0.6125</v>
      </c>
      <c r="D13" s="2">
        <f t="shared" si="3"/>
        <v>51.2</v>
      </c>
      <c r="E13" s="2">
        <f t="shared" si="0"/>
        <v>51.8125</v>
      </c>
      <c r="F13" s="1">
        <f t="shared" si="4"/>
        <v>30.04</v>
      </c>
      <c r="G13">
        <f t="shared" si="5"/>
        <v>70</v>
      </c>
      <c r="H13" s="2">
        <f t="shared" si="6"/>
        <v>0.6125</v>
      </c>
      <c r="I13" s="2">
        <f t="shared" si="7"/>
        <v>51</v>
      </c>
      <c r="J13" s="2">
        <f t="shared" si="1"/>
        <v>51.6125</v>
      </c>
    </row>
    <row r="14" spans="1:10" ht="16.5">
      <c r="A14" s="1">
        <f t="shared" si="8"/>
        <v>29.94</v>
      </c>
      <c r="B14">
        <f t="shared" si="9"/>
        <v>50</v>
      </c>
      <c r="C14" s="2">
        <f t="shared" si="2"/>
        <v>0.3125</v>
      </c>
      <c r="D14" s="2">
        <f t="shared" si="3"/>
        <v>51.800000000000004</v>
      </c>
      <c r="E14" s="2">
        <f t="shared" si="0"/>
        <v>52.112500000000004</v>
      </c>
      <c r="F14" s="1">
        <f t="shared" si="4"/>
        <v>30.06</v>
      </c>
      <c r="G14">
        <f t="shared" si="5"/>
        <v>50</v>
      </c>
      <c r="H14" s="2">
        <f t="shared" si="6"/>
        <v>0.3125</v>
      </c>
      <c r="I14" s="2">
        <f t="shared" si="7"/>
        <v>51.5</v>
      </c>
      <c r="J14" s="2">
        <f t="shared" si="1"/>
        <v>51.8125</v>
      </c>
    </row>
    <row r="15" spans="1:10" ht="16.5">
      <c r="A15" s="1">
        <f t="shared" si="8"/>
        <v>29.92</v>
      </c>
      <c r="B15">
        <f t="shared" si="9"/>
        <v>30</v>
      </c>
      <c r="C15" s="2">
        <f t="shared" si="2"/>
        <v>0.1125</v>
      </c>
      <c r="D15" s="2">
        <f t="shared" si="3"/>
        <v>52.400000000000006</v>
      </c>
      <c r="E15" s="2">
        <f t="shared" si="0"/>
        <v>52.5125</v>
      </c>
      <c r="F15" s="1">
        <f t="shared" si="4"/>
        <v>30.08</v>
      </c>
      <c r="G15">
        <f t="shared" si="5"/>
        <v>30</v>
      </c>
      <c r="H15" s="2">
        <f t="shared" si="6"/>
        <v>0.1125</v>
      </c>
      <c r="I15" s="2">
        <f t="shared" si="7"/>
        <v>52</v>
      </c>
      <c r="J15" s="2">
        <f t="shared" si="1"/>
        <v>52.1125</v>
      </c>
    </row>
    <row r="16" spans="1:10" ht="16.5">
      <c r="A16" s="1">
        <f t="shared" si="8"/>
        <v>29.900000000000002</v>
      </c>
      <c r="B16">
        <f t="shared" si="9"/>
        <v>10</v>
      </c>
      <c r="C16" s="2">
        <f t="shared" si="2"/>
        <v>0.0125</v>
      </c>
      <c r="D16" s="2">
        <f t="shared" si="3"/>
        <v>53.00000000000001</v>
      </c>
      <c r="E16" s="2">
        <f t="shared" si="0"/>
        <v>53.01250000000001</v>
      </c>
      <c r="F16" s="1">
        <f t="shared" si="4"/>
        <v>30.099999999999998</v>
      </c>
      <c r="G16">
        <f t="shared" si="5"/>
        <v>10</v>
      </c>
      <c r="H16" s="2">
        <f t="shared" si="6"/>
        <v>0.0125</v>
      </c>
      <c r="I16" s="2">
        <f t="shared" si="7"/>
        <v>52.5</v>
      </c>
      <c r="J16" s="2">
        <f t="shared" si="1"/>
        <v>52.5125</v>
      </c>
    </row>
    <row r="17" spans="1:10" ht="16.5">
      <c r="A17" s="1">
        <f t="shared" si="8"/>
        <v>29.89</v>
      </c>
      <c r="B17">
        <f t="shared" si="9"/>
        <v>0</v>
      </c>
      <c r="C17" s="2">
        <f t="shared" si="2"/>
        <v>0</v>
      </c>
      <c r="D17" s="2">
        <f t="shared" si="3"/>
        <v>53.300000000000004</v>
      </c>
      <c r="E17" s="2">
        <f t="shared" si="0"/>
        <v>53.300000000000004</v>
      </c>
      <c r="F17" s="1">
        <f t="shared" si="4"/>
        <v>30.11</v>
      </c>
      <c r="G17">
        <f t="shared" si="5"/>
        <v>0</v>
      </c>
      <c r="H17" s="2">
        <f t="shared" si="6"/>
        <v>0</v>
      </c>
      <c r="I17" s="2">
        <f t="shared" si="7"/>
        <v>52.75</v>
      </c>
      <c r="J17" s="2">
        <f t="shared" si="1"/>
        <v>52.75</v>
      </c>
    </row>
    <row r="18" spans="1:10" ht="16.5">
      <c r="A18" s="1">
        <f t="shared" si="8"/>
        <v>29.89</v>
      </c>
      <c r="B18">
        <f t="shared" si="9"/>
        <v>0</v>
      </c>
      <c r="C18" s="2">
        <f t="shared" si="2"/>
        <v>0</v>
      </c>
      <c r="D18" s="2">
        <f t="shared" si="3"/>
        <v>53.300000000000004</v>
      </c>
      <c r="E18" s="2">
        <f t="shared" si="0"/>
        <v>53.300000000000004</v>
      </c>
      <c r="F18" s="1">
        <f t="shared" si="4"/>
        <v>30.11</v>
      </c>
      <c r="G18">
        <f t="shared" si="5"/>
        <v>0</v>
      </c>
      <c r="H18" s="2">
        <f t="shared" si="6"/>
        <v>0</v>
      </c>
      <c r="I18" s="2">
        <f t="shared" si="7"/>
        <v>52.75</v>
      </c>
      <c r="J18" s="2">
        <f t="shared" si="1"/>
        <v>52.75</v>
      </c>
    </row>
    <row r="19" spans="1:10" ht="16.5">
      <c r="A19" s="1">
        <f>A18-(B18-B19)/1000</f>
        <v>29.89</v>
      </c>
      <c r="B19">
        <f>IF(B18-20&gt;0,B18-20,0)</f>
        <v>0</v>
      </c>
      <c r="C19" s="2">
        <f t="shared" si="2"/>
        <v>0</v>
      </c>
      <c r="D19" s="2">
        <f t="shared" si="3"/>
        <v>53.300000000000004</v>
      </c>
      <c r="E19" s="2">
        <f t="shared" si="0"/>
        <v>53.300000000000004</v>
      </c>
      <c r="F19" s="1">
        <f t="shared" si="4"/>
        <v>30.11</v>
      </c>
      <c r="G19">
        <f t="shared" si="5"/>
        <v>0</v>
      </c>
      <c r="H19" s="2">
        <f t="shared" si="6"/>
        <v>0</v>
      </c>
      <c r="I19" s="2">
        <f t="shared" si="7"/>
        <v>52.75</v>
      </c>
      <c r="J19" s="2">
        <f t="shared" si="1"/>
        <v>52.75</v>
      </c>
    </row>
    <row r="20" spans="1:10" ht="16.5">
      <c r="A20" s="1">
        <f>A19-(B19-B20)/1000</f>
        <v>29.89</v>
      </c>
      <c r="B20">
        <f>IF(B19-20&gt;0,B19-20,0)</f>
        <v>0</v>
      </c>
      <c r="C20" s="2">
        <f t="shared" si="2"/>
        <v>0</v>
      </c>
      <c r="D20" s="2">
        <f t="shared" si="3"/>
        <v>53.300000000000004</v>
      </c>
      <c r="E20" s="2">
        <f t="shared" si="0"/>
        <v>53.300000000000004</v>
      </c>
      <c r="F20" s="1">
        <f t="shared" si="4"/>
        <v>30.11</v>
      </c>
      <c r="G20">
        <f t="shared" si="5"/>
        <v>0</v>
      </c>
      <c r="H20" s="2">
        <f t="shared" si="6"/>
        <v>0</v>
      </c>
      <c r="I20" s="2">
        <f t="shared" si="7"/>
        <v>52.75</v>
      </c>
      <c r="J20" s="2">
        <f t="shared" si="1"/>
        <v>52.75</v>
      </c>
    </row>
    <row r="21" spans="1:10" ht="16.5">
      <c r="A21" s="1"/>
      <c r="C21" s="2"/>
      <c r="D21" s="2"/>
      <c r="E21" s="2"/>
      <c r="F21" s="1"/>
      <c r="H21" s="2"/>
      <c r="I21" s="2"/>
      <c r="J21" s="2"/>
    </row>
  </sheetData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&amp;C&amp;A</oddHeader>
    <oddFooter>&amp;C第 &amp;P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C13">
      <selection activeCell="A1" sqref="A1:J19"/>
    </sheetView>
  </sheetViews>
  <sheetFormatPr defaultColWidth="9.00390625" defaultRowHeight="16.5"/>
  <sheetData>
    <row r="1" spans="2:4" ht="16.5">
      <c r="B1" t="s">
        <v>16</v>
      </c>
      <c r="D1" t="s">
        <v>17</v>
      </c>
    </row>
    <row r="2" spans="2:7" ht="16.5">
      <c r="B2" t="s">
        <v>1</v>
      </c>
      <c r="C2">
        <v>3</v>
      </c>
      <c r="E2" t="s">
        <v>18</v>
      </c>
      <c r="F2">
        <v>1.05</v>
      </c>
      <c r="G2" t="s">
        <v>4</v>
      </c>
    </row>
    <row r="3" spans="2:7" ht="16.5">
      <c r="B3" t="s">
        <v>2</v>
      </c>
      <c r="C3">
        <v>-4</v>
      </c>
      <c r="E3" t="s">
        <v>19</v>
      </c>
      <c r="F3">
        <v>0.15</v>
      </c>
      <c r="G3" t="s">
        <v>4</v>
      </c>
    </row>
    <row r="4" spans="2:8" ht="16.5">
      <c r="B4" t="s">
        <v>3</v>
      </c>
      <c r="C4">
        <v>105.04</v>
      </c>
      <c r="D4" t="s">
        <v>4</v>
      </c>
      <c r="E4" t="s">
        <v>5</v>
      </c>
      <c r="F4">
        <f>($C$2-$C$3)/200*$C$6^2/($F$2^0.5+$F$3^0.5)^2</f>
        <v>252.79308860127642</v>
      </c>
      <c r="G4" t="s">
        <v>4</v>
      </c>
      <c r="H4">
        <f>($C$2-$C$3)/200*$C$6^2/($F$2^0.5+$F$3^0.5)^2</f>
        <v>252.79308860127642</v>
      </c>
    </row>
    <row r="5" spans="2:8" ht="16.5">
      <c r="B5" t="s">
        <v>6</v>
      </c>
      <c r="C5">
        <v>78.5</v>
      </c>
      <c r="D5" t="s">
        <v>4</v>
      </c>
      <c r="E5" t="s">
        <v>7</v>
      </c>
      <c r="F5">
        <f>CEILING(F4,10)</f>
        <v>260</v>
      </c>
      <c r="G5" t="s">
        <v>4</v>
      </c>
      <c r="H5">
        <f>CEILING(H4,10)</f>
        <v>260</v>
      </c>
    </row>
    <row r="6" spans="2:4" ht="16.5">
      <c r="B6" t="s">
        <v>8</v>
      </c>
      <c r="C6">
        <v>120</v>
      </c>
      <c r="D6" t="s">
        <v>4</v>
      </c>
    </row>
    <row r="9" spans="1:6" ht="16.5">
      <c r="A9" t="s">
        <v>9</v>
      </c>
      <c r="F9" t="s">
        <v>10</v>
      </c>
    </row>
    <row r="10" spans="1:10" ht="16.5">
      <c r="A10" t="s">
        <v>11</v>
      </c>
      <c r="B10" t="s">
        <v>12</v>
      </c>
      <c r="C10" t="s">
        <v>13</v>
      </c>
      <c r="D10" t="s">
        <v>14</v>
      </c>
      <c r="E10" t="s">
        <v>15</v>
      </c>
      <c r="F10" t="s">
        <v>11</v>
      </c>
      <c r="G10" t="s">
        <v>12</v>
      </c>
      <c r="H10" t="s">
        <v>13</v>
      </c>
      <c r="I10" t="s">
        <v>14</v>
      </c>
      <c r="J10" t="s">
        <v>15</v>
      </c>
    </row>
    <row r="11" spans="1:10" ht="16.5">
      <c r="A11" s="1">
        <f>$C$4</f>
        <v>105.04</v>
      </c>
      <c r="B11">
        <f>$F$5/2</f>
        <v>130</v>
      </c>
      <c r="C11" s="2">
        <f>($C$3-$C$2)/(200*$F$5)*B11^2</f>
        <v>-2.275</v>
      </c>
      <c r="D11" s="2">
        <f>$C$5</f>
        <v>78.5</v>
      </c>
      <c r="E11" s="2">
        <f>C11+D11</f>
        <v>76.225</v>
      </c>
      <c r="F11" s="1">
        <f>$C$4</f>
        <v>105.04</v>
      </c>
      <c r="G11">
        <f>$F$5/2</f>
        <v>130</v>
      </c>
      <c r="H11" s="2">
        <f>($C$3-$C$2)/(200*$F$5)*G11^2</f>
        <v>-2.275</v>
      </c>
      <c r="I11" s="2">
        <f>$C$5</f>
        <v>78.5</v>
      </c>
      <c r="J11" s="2">
        <f>H11+I11</f>
        <v>76.225</v>
      </c>
    </row>
    <row r="12" spans="1:10" ht="16.5">
      <c r="A12" s="1">
        <f>A11-(B11-B12)/1000</f>
        <v>105.02000000000001</v>
      </c>
      <c r="B12">
        <f>IF(B11-20&gt;0,B11-20,0)</f>
        <v>110</v>
      </c>
      <c r="C12" s="2">
        <f aca="true" t="shared" si="0" ref="C12:C18">($C$3-$C$2)/(200*$F$5)*B12^2</f>
        <v>-1.6288461538461538</v>
      </c>
      <c r="D12" s="2">
        <f>D11+(B12-B11)*$C$2/100</f>
        <v>77.9</v>
      </c>
      <c r="E12" s="2">
        <f aca="true" t="shared" si="1" ref="E12:E18">C12+D12</f>
        <v>76.27115384615385</v>
      </c>
      <c r="F12" s="1">
        <f>F11+(G11-G12)/1000</f>
        <v>105.06</v>
      </c>
      <c r="G12">
        <f>IF(G11-20&gt;0,G11-20,0)</f>
        <v>110</v>
      </c>
      <c r="H12" s="2">
        <f aca="true" t="shared" si="2" ref="H12:H18">($C$3-$C$2)/(200*$F$5)*G12^2</f>
        <v>-1.6288461538461538</v>
      </c>
      <c r="I12" s="2">
        <f>I11+(G11-G12)*$C$3/100</f>
        <v>77.7</v>
      </c>
      <c r="J12" s="2">
        <f aca="true" t="shared" si="3" ref="J12:J18">H12+I12</f>
        <v>76.07115384615385</v>
      </c>
    </row>
    <row r="13" spans="1:10" ht="16.5">
      <c r="A13" s="1">
        <f aca="true" t="shared" si="4" ref="A13:A18">A12-(B12-B13)/1000</f>
        <v>105.00000000000001</v>
      </c>
      <c r="B13">
        <f aca="true" t="shared" si="5" ref="B13:B18">IF(B12-20&gt;0,B12-20,0)</f>
        <v>90</v>
      </c>
      <c r="C13" s="2">
        <f t="shared" si="0"/>
        <v>-1.0903846153846153</v>
      </c>
      <c r="D13" s="2">
        <f aca="true" t="shared" si="6" ref="D13:D18">D12+(B13-B12)*$C$2/100</f>
        <v>77.30000000000001</v>
      </c>
      <c r="E13" s="2">
        <f t="shared" si="1"/>
        <v>76.20961538461539</v>
      </c>
      <c r="F13" s="1">
        <f aca="true" t="shared" si="7" ref="F13:F18">F12+(G12-G13)/1000</f>
        <v>105.08</v>
      </c>
      <c r="G13">
        <f aca="true" t="shared" si="8" ref="G13:G18">IF(G12-20&gt;0,G12-20,0)</f>
        <v>90</v>
      </c>
      <c r="H13" s="2">
        <f t="shared" si="2"/>
        <v>-1.0903846153846153</v>
      </c>
      <c r="I13" s="2">
        <f aca="true" t="shared" si="9" ref="I13:I18">I12+(G12-G13)*$C$3/100</f>
        <v>76.9</v>
      </c>
      <c r="J13" s="2">
        <f t="shared" si="3"/>
        <v>75.80961538461538</v>
      </c>
    </row>
    <row r="14" spans="1:10" ht="16.5">
      <c r="A14" s="1">
        <f t="shared" si="4"/>
        <v>104.98000000000002</v>
      </c>
      <c r="B14">
        <f t="shared" si="5"/>
        <v>70</v>
      </c>
      <c r="C14" s="2">
        <f t="shared" si="0"/>
        <v>-0.6596153846153846</v>
      </c>
      <c r="D14" s="2">
        <f t="shared" si="6"/>
        <v>76.70000000000002</v>
      </c>
      <c r="E14" s="2">
        <f t="shared" si="1"/>
        <v>76.04038461538464</v>
      </c>
      <c r="F14" s="1">
        <f t="shared" si="7"/>
        <v>105.1</v>
      </c>
      <c r="G14">
        <f t="shared" si="8"/>
        <v>70</v>
      </c>
      <c r="H14" s="2">
        <f t="shared" si="2"/>
        <v>-0.6596153846153846</v>
      </c>
      <c r="I14" s="2">
        <f t="shared" si="9"/>
        <v>76.10000000000001</v>
      </c>
      <c r="J14" s="2">
        <f t="shared" si="3"/>
        <v>75.44038461538463</v>
      </c>
    </row>
    <row r="15" spans="1:10" ht="16.5">
      <c r="A15" s="1">
        <f t="shared" si="4"/>
        <v>104.96000000000002</v>
      </c>
      <c r="B15">
        <f t="shared" si="5"/>
        <v>50</v>
      </c>
      <c r="C15" s="2">
        <f t="shared" si="0"/>
        <v>-0.3365384615384615</v>
      </c>
      <c r="D15" s="2">
        <f t="shared" si="6"/>
        <v>76.10000000000002</v>
      </c>
      <c r="E15" s="2">
        <f t="shared" si="1"/>
        <v>75.76346153846156</v>
      </c>
      <c r="F15" s="1">
        <f t="shared" si="7"/>
        <v>105.11999999999999</v>
      </c>
      <c r="G15">
        <f t="shared" si="8"/>
        <v>50</v>
      </c>
      <c r="H15" s="2">
        <f t="shared" si="2"/>
        <v>-0.3365384615384615</v>
      </c>
      <c r="I15" s="2">
        <f t="shared" si="9"/>
        <v>75.30000000000001</v>
      </c>
      <c r="J15" s="2">
        <f t="shared" si="3"/>
        <v>74.96346153846154</v>
      </c>
    </row>
    <row r="16" spans="1:10" ht="16.5">
      <c r="A16" s="1">
        <f t="shared" si="4"/>
        <v>104.94000000000003</v>
      </c>
      <c r="B16">
        <f t="shared" si="5"/>
        <v>30</v>
      </c>
      <c r="C16" s="2">
        <f>($C$3-$C$2)/(200*$F$5)*B16^2</f>
        <v>-0.12115384615384615</v>
      </c>
      <c r="D16" s="2">
        <f t="shared" si="6"/>
        <v>75.50000000000003</v>
      </c>
      <c r="E16" s="2">
        <f t="shared" si="1"/>
        <v>75.37884615384618</v>
      </c>
      <c r="F16" s="1">
        <f t="shared" si="7"/>
        <v>105.13999999999999</v>
      </c>
      <c r="G16">
        <f t="shared" si="8"/>
        <v>30</v>
      </c>
      <c r="H16" s="2">
        <f t="shared" si="2"/>
        <v>-0.12115384615384615</v>
      </c>
      <c r="I16" s="2">
        <f t="shared" si="9"/>
        <v>74.50000000000001</v>
      </c>
      <c r="J16" s="2">
        <f t="shared" si="3"/>
        <v>74.37884615384617</v>
      </c>
    </row>
    <row r="17" spans="1:10" ht="16.5">
      <c r="A17" s="1">
        <f t="shared" si="4"/>
        <v>104.92000000000003</v>
      </c>
      <c r="B17">
        <f t="shared" si="5"/>
        <v>10</v>
      </c>
      <c r="C17" s="2">
        <f t="shared" si="0"/>
        <v>-0.01346153846153846</v>
      </c>
      <c r="D17" s="2">
        <f t="shared" si="6"/>
        <v>74.90000000000003</v>
      </c>
      <c r="E17" s="2">
        <f t="shared" si="1"/>
        <v>74.88653846153849</v>
      </c>
      <c r="F17" s="1">
        <f t="shared" si="7"/>
        <v>105.15999999999998</v>
      </c>
      <c r="G17">
        <f t="shared" si="8"/>
        <v>10</v>
      </c>
      <c r="H17" s="2">
        <f t="shared" si="2"/>
        <v>-0.01346153846153846</v>
      </c>
      <c r="I17" s="2">
        <f t="shared" si="9"/>
        <v>73.70000000000002</v>
      </c>
      <c r="J17" s="2">
        <f t="shared" si="3"/>
        <v>73.68653846153848</v>
      </c>
    </row>
    <row r="18" spans="1:10" ht="16.5">
      <c r="A18" s="1">
        <f t="shared" si="4"/>
        <v>104.91000000000003</v>
      </c>
      <c r="B18">
        <f t="shared" si="5"/>
        <v>0</v>
      </c>
      <c r="C18" s="2">
        <f t="shared" si="0"/>
        <v>0</v>
      </c>
      <c r="D18" s="2">
        <f t="shared" si="6"/>
        <v>74.60000000000004</v>
      </c>
      <c r="E18" s="2">
        <f t="shared" si="1"/>
        <v>74.60000000000004</v>
      </c>
      <c r="F18" s="1">
        <f t="shared" si="7"/>
        <v>105.16999999999999</v>
      </c>
      <c r="G18">
        <f t="shared" si="8"/>
        <v>0</v>
      </c>
      <c r="H18" s="2">
        <f t="shared" si="2"/>
        <v>0</v>
      </c>
      <c r="I18" s="2">
        <f t="shared" si="9"/>
        <v>73.30000000000001</v>
      </c>
      <c r="J18" s="2">
        <f t="shared" si="3"/>
        <v>73.30000000000001</v>
      </c>
    </row>
    <row r="19" spans="1:10" ht="16.5">
      <c r="A19" s="1"/>
      <c r="C19" s="2"/>
      <c r="D19" s="2"/>
      <c r="E19" s="2"/>
      <c r="F19" s="1"/>
      <c r="H19" s="2"/>
      <c r="I19" s="2"/>
      <c r="J19" s="2"/>
    </row>
    <row r="20" spans="1:10" ht="16.5">
      <c r="A20" s="1"/>
      <c r="C20" s="2"/>
      <c r="D20" s="2"/>
      <c r="E20" s="2"/>
      <c r="F20" s="1"/>
      <c r="H20" s="2"/>
      <c r="I20" s="2"/>
      <c r="J20" s="2"/>
    </row>
    <row r="21" spans="1:10" ht="16.5">
      <c r="A21" s="1"/>
      <c r="C21" s="2"/>
      <c r="D21" s="2"/>
      <c r="E21" s="2"/>
      <c r="F21" s="1"/>
      <c r="H21" s="2"/>
      <c r="I21" s="2"/>
      <c r="J21" s="2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&amp;C&amp;A</oddHeader>
    <oddFooter>&amp;Cvertical.xls&amp;R第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yinghaur</cp:lastModifiedBy>
  <cp:lastPrinted>2002-11-22T02:54:14Z</cp:lastPrinted>
  <dcterms:created xsi:type="dcterms:W3CDTF">1998-04-16T08:23:02Z</dcterms:created>
  <dcterms:modified xsi:type="dcterms:W3CDTF">2002-11-22T02:54:18Z</dcterms:modified>
  <cp:category/>
  <cp:version/>
  <cp:contentType/>
  <cp:contentStatus/>
</cp:coreProperties>
</file>